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3\12.03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2" l="1"/>
  <c r="N11" i="2"/>
  <c r="N10" i="2"/>
  <c r="L13" i="2"/>
  <c r="L11" i="2"/>
  <c r="L10" i="2"/>
  <c r="N63" i="2" l="1"/>
  <c r="Q56" i="2"/>
  <c r="Q53" i="2"/>
  <c r="Q39" i="2"/>
  <c r="Q36" i="2"/>
  <c r="Q33" i="2"/>
  <c r="Q31" i="2"/>
  <c r="Q23" i="2" s="1"/>
  <c r="Q7" i="2" s="1"/>
  <c r="Q15" i="2"/>
  <c r="Q64" i="2" l="1"/>
  <c r="Z61" i="2"/>
  <c r="S36" i="2" l="1"/>
  <c r="P36" i="2"/>
  <c r="N55" i="2" l="1"/>
  <c r="P55" i="2" l="1"/>
  <c r="O55" i="2"/>
  <c r="Z55" i="2" l="1"/>
  <c r="L61" i="2" l="1"/>
  <c r="X55" i="2" l="1"/>
  <c r="W55" i="2"/>
  <c r="W54" i="2"/>
  <c r="P53" i="2"/>
  <c r="N8" i="2" l="1"/>
  <c r="T55" i="2" l="1"/>
  <c r="T54" i="2"/>
  <c r="R53" i="2"/>
  <c r="M53" i="2" l="1"/>
  <c r="S53" i="2" l="1"/>
  <c r="X10" i="2" l="1"/>
  <c r="W10" i="2"/>
  <c r="T10" i="2"/>
  <c r="N54" i="2"/>
  <c r="Y54" i="2" s="1"/>
  <c r="L54" i="2"/>
  <c r="L53" i="2"/>
  <c r="K53" i="2"/>
  <c r="J53" i="2"/>
  <c r="Y62" i="2"/>
  <c r="Y55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30" i="2"/>
  <c r="Y30" i="2"/>
  <c r="Z29" i="2"/>
  <c r="Y29" i="2"/>
  <c r="Z28" i="2"/>
  <c r="Y28" i="2"/>
  <c r="Z26" i="2"/>
  <c r="Y26" i="2"/>
  <c r="Z25" i="2"/>
  <c r="Y25" i="2"/>
  <c r="Z20" i="2"/>
  <c r="Y20" i="2"/>
  <c r="Z19" i="2"/>
  <c r="Y19" i="2"/>
  <c r="Z18" i="2"/>
  <c r="Y18" i="2"/>
  <c r="Z17" i="2"/>
  <c r="Y17" i="2"/>
  <c r="Y10" i="2"/>
  <c r="U63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O53" i="2"/>
  <c r="U53" i="2" s="1"/>
  <c r="N60" i="2"/>
  <c r="Y60" i="2" s="1"/>
  <c r="N59" i="2"/>
  <c r="Z59" i="2" s="1"/>
  <c r="N58" i="2"/>
  <c r="N57" i="2"/>
  <c r="Z57" i="2" s="1"/>
  <c r="N52" i="2"/>
  <c r="N42" i="2"/>
  <c r="Z42" i="2" s="1"/>
  <c r="N41" i="2"/>
  <c r="Z41" i="2" s="1"/>
  <c r="N40" i="2"/>
  <c r="Y40" i="2" s="1"/>
  <c r="N38" i="2"/>
  <c r="N37" i="2"/>
  <c r="Z37" i="2" s="1"/>
  <c r="N35" i="2"/>
  <c r="Z35" i="2" s="1"/>
  <c r="N34" i="2"/>
  <c r="N27" i="2"/>
  <c r="Z27" i="2" s="1"/>
  <c r="N24" i="2"/>
  <c r="Y24" i="2" s="1"/>
  <c r="N22" i="2"/>
  <c r="Z22" i="2" s="1"/>
  <c r="N21" i="2"/>
  <c r="Z21" i="2" s="1"/>
  <c r="N16" i="2"/>
  <c r="Z16" i="2" s="1"/>
  <c r="Y11" i="2"/>
  <c r="N12" i="2"/>
  <c r="Z12" i="2" s="1"/>
  <c r="N14" i="2"/>
  <c r="Z14" i="2" s="1"/>
  <c r="N9" i="2"/>
  <c r="Z9" i="2" s="1"/>
  <c r="L8" i="2"/>
  <c r="Z8" i="2"/>
  <c r="W63" i="2"/>
  <c r="W62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W40" i="2"/>
  <c r="W38" i="2"/>
  <c r="X37" i="2"/>
  <c r="W37" i="2"/>
  <c r="X35" i="2"/>
  <c r="W35" i="2"/>
  <c r="W34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V53" i="2" l="1"/>
  <c r="Y58" i="2"/>
  <c r="Z58" i="2"/>
  <c r="Y9" i="2"/>
  <c r="Y63" i="2"/>
  <c r="Z63" i="2"/>
  <c r="Y61" i="2"/>
  <c r="Y52" i="2"/>
  <c r="Z52" i="2"/>
  <c r="Y38" i="2"/>
  <c r="Z38" i="2"/>
  <c r="Y34" i="2"/>
  <c r="Z34" i="2"/>
  <c r="Y27" i="2"/>
  <c r="Y13" i="2"/>
  <c r="Z13" i="2"/>
  <c r="Z60" i="2"/>
  <c r="Z24" i="2"/>
  <c r="Y21" i="2"/>
  <c r="Y16" i="2"/>
  <c r="Y12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N23" i="2" s="1"/>
  <c r="N7" i="2" s="1"/>
  <c r="Y32" i="2"/>
  <c r="Z53" i="2"/>
  <c r="N64" i="2" l="1"/>
  <c r="S56" i="2" l="1"/>
  <c r="S39" i="2"/>
  <c r="S33" i="2"/>
  <c r="Z33" i="2" s="1"/>
  <c r="S31" i="2"/>
  <c r="S15" i="2"/>
  <c r="Z56" i="2" l="1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P31" i="2"/>
  <c r="P15" i="2"/>
  <c r="W31" i="2" l="1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7" i="2" l="1"/>
  <c r="J23" i="2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U56" i="2"/>
  <c r="V56" i="2"/>
  <c r="O15" i="2"/>
  <c r="K15" i="2"/>
  <c r="O31" i="2"/>
  <c r="K31" i="2"/>
  <c r="O36" i="2"/>
  <c r="K36" i="2"/>
  <c r="O7" i="2" l="1"/>
  <c r="U15" i="2"/>
  <c r="V15" i="2"/>
  <c r="V36" i="2"/>
  <c r="U36" i="2"/>
  <c r="O23" i="2"/>
  <c r="U31" i="2"/>
  <c r="V31" i="2"/>
  <c r="O64" i="2"/>
  <c r="K23" i="2"/>
  <c r="K7" i="2" s="1"/>
  <c r="V7" i="2" l="1"/>
  <c r="U7" i="2"/>
  <c r="V23" i="2"/>
  <c r="U23" i="2"/>
  <c r="U64" i="2"/>
  <c r="V64" i="2"/>
  <c r="K64" i="2"/>
  <c r="Y7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<sst xmlns="http://schemas.openxmlformats.org/spreadsheetml/2006/main" count="140" uniqueCount="90">
  <si>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</si>
  <si>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</si>
  <si>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</si>
  <si>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</si>
  <si>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</si>
  <si>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</si>
  <si>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</si>
  <si>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</si>
  <si>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</si>
  <si>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</si>
  <si>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</si>
  <si>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</si>
  <si>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</si>
  <si>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</si>
  <si>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</si>
  <si>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</si>
  <si>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</si>
  <si>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</si>
  <si>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</si>
  <si>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</si>
  <si>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</si>
  <si>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</si>
  <si>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</si>
  <si>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</si>
  <si>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</si>
  <si>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</si>
  <si>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</si>
  <si>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</si>
  <si>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</si>
  <si>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</si>
  <si>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</si>
  <si>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</si>
  <si>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</si>
  <si>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</si>
  <si>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</si>
  <si>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</si>
  <si>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</si>
  <si>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</si>
  <si>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</si>
  <si>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</si>
  <si>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</si>
  <si>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</si>
  <si>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</si>
  <si>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</si>
  <si>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</si>
  <si>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</si>
  <si>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</si>
  <si>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</si>
  <si>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</si>
  <si>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</si>
  <si>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</si>
  <si>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</si>
  <si>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</si>
  <si>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</si>
  <si>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</si>
  <si>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</si>
  <si>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</si>
  <si>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</si>
  <si>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</si>
  <si>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</si>
  <si>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</si>
  <si>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</si>
  <si>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</si>
  <si>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</si>
  <si>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</si>
  <si>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</si>
  <si>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</si>
  <si>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</si>
  <si>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</si>
  <si>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</si>
  <si>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</si>
  <si>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</si>
  <si>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</si>
  <si>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</si>
  <si>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</si>
  <si>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</si>
  <si>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</si>
  <si>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</si>
  <si>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</si>
  <si>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</si>
  <si>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3 месяцев 2021 года</t>
  </si>
  <si>
    <t>откл.+- от плана за 3 месяцев 2021 года</t>
  </si>
  <si>
    <t>Исполнено по 11.03.2020 год</t>
  </si>
  <si>
    <t>Исполнено по 11.03.2020 год (в сопоставимых условиях 2021 года)</t>
  </si>
  <si>
    <t>с 26.02.2021 по 04.03.2021 (неделя) П</t>
  </si>
  <si>
    <t>с 05.03.2021 по 11.03.2021 (неделя) Т</t>
  </si>
  <si>
    <t>Исполнение с 01.01.2021 по 11.03.2021</t>
  </si>
  <si>
    <t>Информация об исполнении бюджета Благодарненского городского округа Ставропольского края по доходам по состоянию на 04 марта 2021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</si>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</sst>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Z3" sqref="Z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8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7" t="s">
        <v>43</v>
      </c>
      <c r="J4" s="56" t="s">
        <v>69</v>
      </c>
      <c r="K4" s="56" t="s">
        <v>70</v>
      </c>
      <c r="L4" s="58" t="s">
        <v>71</v>
      </c>
      <c r="M4" s="56" t="s">
        <v>82</v>
      </c>
      <c r="N4" s="58" t="s">
        <v>83</v>
      </c>
      <c r="O4" s="62" t="s">
        <v>76</v>
      </c>
      <c r="P4" s="63"/>
      <c r="Q4" s="58" t="s">
        <v>74</v>
      </c>
      <c r="R4" s="58"/>
      <c r="S4" s="58" t="s">
        <v>86</v>
      </c>
      <c r="T4" s="60" t="s">
        <v>67</v>
      </c>
      <c r="U4" s="57" t="s">
        <v>72</v>
      </c>
      <c r="V4" s="57"/>
      <c r="W4" s="58" t="s">
        <v>81</v>
      </c>
      <c r="X4" s="58"/>
      <c r="Y4" s="58" t="s">
        <v>73</v>
      </c>
      <c r="Z4" s="58"/>
      <c r="AA4" s="58" t="s">
        <v>66</v>
      </c>
      <c r="AB4" s="60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7"/>
      <c r="J5" s="56"/>
      <c r="K5" s="56"/>
      <c r="L5" s="58"/>
      <c r="M5" s="56"/>
      <c r="N5" s="58"/>
      <c r="O5" s="49" t="s">
        <v>75</v>
      </c>
      <c r="P5" s="49" t="s">
        <v>80</v>
      </c>
      <c r="Q5" s="51" t="s">
        <v>84</v>
      </c>
      <c r="R5" s="51" t="s">
        <v>85</v>
      </c>
      <c r="S5" s="58"/>
      <c r="T5" s="61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58"/>
      <c r="AB5" s="61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8">
        <v>12</v>
      </c>
      <c r="X6" s="48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53010102.960000001</v>
      </c>
      <c r="N7" s="17">
        <f t="shared" si="0"/>
        <v>51870644.390928745</v>
      </c>
      <c r="O7" s="17">
        <f t="shared" si="0"/>
        <v>352312492</v>
      </c>
      <c r="P7" s="17">
        <f t="shared" si="0"/>
        <v>66354865.259999998</v>
      </c>
      <c r="Q7" s="17">
        <f t="shared" ref="Q7" si="1">Q8+Q9+Q11+Q12+Q13+Q14+Q15+Q22+Q23+Q35+Q36+Q39+Q42+Q53+Q10</f>
        <v>7118263.419999999</v>
      </c>
      <c r="R7" s="17">
        <f t="shared" si="0"/>
        <v>6967682.4300000016</v>
      </c>
      <c r="S7" s="17">
        <f t="shared" si="0"/>
        <v>50924764.509999998</v>
      </c>
      <c r="T7" s="17">
        <f>R7-Q7</f>
        <v>-150580.98999999743</v>
      </c>
      <c r="U7" s="17">
        <f>S7-O7</f>
        <v>-301387727.49000001</v>
      </c>
      <c r="V7" s="17">
        <f>S7/O7*100</f>
        <v>14.454430559901917</v>
      </c>
      <c r="W7" s="17">
        <f>S7-P7</f>
        <v>-15430100.75</v>
      </c>
      <c r="X7" s="17">
        <f>S7/P7*100</f>
        <v>76.746089846554838</v>
      </c>
      <c r="Y7" s="17">
        <f>S7-N7</f>
        <v>-945879.88092874736</v>
      </c>
      <c r="Z7" s="17">
        <f>S7/N7*100</f>
        <v>98.176463986450557</v>
      </c>
      <c r="AA7" s="17">
        <f>N7/L7*100</f>
        <v>15.00050741234468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25009507.18</v>
      </c>
      <c r="N8" s="27">
        <f>M8/34.24*100*30.57/100</f>
        <v>22328873.670928739</v>
      </c>
      <c r="O8" s="17">
        <v>155881000</v>
      </c>
      <c r="P8" s="17">
        <v>29095265</v>
      </c>
      <c r="Q8" s="17">
        <v>1741399.94</v>
      </c>
      <c r="R8" s="17">
        <v>3677150.69</v>
      </c>
      <c r="S8" s="17">
        <v>23770187.199999999</v>
      </c>
      <c r="T8" s="17">
        <f t="shared" ref="T8:T64" si="2">R8-Q8</f>
        <v>1935750.75</v>
      </c>
      <c r="U8" s="17">
        <f t="shared" ref="U8:U64" si="3">S8-O8</f>
        <v>-132110812.8</v>
      </c>
      <c r="V8" s="17">
        <f t="shared" ref="V8:V64" si="4">S8/O8*100</f>
        <v>15.248931685067454</v>
      </c>
      <c r="W8" s="17">
        <f t="shared" ref="W8:W64" si="5">S8-P8</f>
        <v>-5325077.8000000007</v>
      </c>
      <c r="X8" s="17">
        <f t="shared" ref="X8:X64" si="6">S8/P8*100</f>
        <v>81.697785533144312</v>
      </c>
      <c r="Y8" s="17">
        <f t="shared" ref="Y8:Y64" si="7">S8-N8</f>
        <v>1441313.5290712602</v>
      </c>
      <c r="Z8" s="17">
        <f t="shared" ref="Z8:Z64" si="8">S8/N8*100</f>
        <v>106.45493162938975</v>
      </c>
      <c r="AA8" s="17">
        <f>N8/L8*100</f>
        <v>15.202205406692501</v>
      </c>
      <c r="AB8" s="17">
        <v>255571677.94</v>
      </c>
    </row>
    <row r="9" spans="1:29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3376482.24</v>
      </c>
      <c r="N9" s="17">
        <f>M9</f>
        <v>3376482.24</v>
      </c>
      <c r="O9" s="17">
        <v>25639600</v>
      </c>
      <c r="P9" s="17">
        <v>5732223</v>
      </c>
      <c r="Q9" s="17">
        <v>1875993.68</v>
      </c>
      <c r="R9" s="17">
        <v>0</v>
      </c>
      <c r="S9" s="17">
        <v>3816387.04</v>
      </c>
      <c r="T9" s="17">
        <f t="shared" si="2"/>
        <v>-1875993.68</v>
      </c>
      <c r="U9" s="17">
        <f t="shared" si="3"/>
        <v>-21823212.960000001</v>
      </c>
      <c r="V9" s="17">
        <f t="shared" si="4"/>
        <v>14.884737047379835</v>
      </c>
      <c r="W9" s="17">
        <f t="shared" si="5"/>
        <v>-1915835.96</v>
      </c>
      <c r="X9" s="17">
        <f t="shared" si="6"/>
        <v>66.577783871981254</v>
      </c>
      <c r="Y9" s="17">
        <f t="shared" si="7"/>
        <v>439904.79999999981</v>
      </c>
      <c r="Z9" s="17">
        <f t="shared" si="8"/>
        <v>113.02849441316771</v>
      </c>
      <c r="AA9" s="17">
        <f>N9/L9*100</f>
        <v>16.652976654299316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77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P10/56*42</f>
        <v>919578.74999999988</v>
      </c>
      <c r="O10" s="17">
        <v>6893000</v>
      </c>
      <c r="P10" s="17">
        <v>1226105</v>
      </c>
      <c r="Q10" s="17">
        <v>81124.31</v>
      </c>
      <c r="R10" s="17">
        <v>111533.24</v>
      </c>
      <c r="S10" s="17">
        <v>830049.88</v>
      </c>
      <c r="T10" s="17">
        <f t="shared" si="2"/>
        <v>30408.930000000008</v>
      </c>
      <c r="U10" s="17">
        <f t="shared" si="3"/>
        <v>-6062950.1200000001</v>
      </c>
      <c r="V10" s="17">
        <f t="shared" si="4"/>
        <v>12.041924851298418</v>
      </c>
      <c r="W10" s="17">
        <f>S10-P10</f>
        <v>-396055.12</v>
      </c>
      <c r="X10" s="17">
        <f>S10/P10*100</f>
        <v>67.698107421468805</v>
      </c>
      <c r="Y10" s="17">
        <f t="shared" si="7"/>
        <v>-89528.869999999879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5" t="s">
        <v>33</v>
      </c>
      <c r="C11" s="55"/>
      <c r="D11" s="55"/>
      <c r="E11" s="55"/>
      <c r="F11" s="55"/>
      <c r="G11" s="55"/>
      <c r="H11" s="55"/>
      <c r="I11" s="55"/>
      <c r="J11" s="17">
        <v>11347097.18</v>
      </c>
      <c r="K11" s="17">
        <v>11880184.26</v>
      </c>
      <c r="L11" s="27">
        <f>O11</f>
        <v>3200000</v>
      </c>
      <c r="M11" s="17">
        <v>2603811.7000000002</v>
      </c>
      <c r="N11" s="27">
        <f>P11/56*42</f>
        <v>1840500</v>
      </c>
      <c r="O11" s="17">
        <v>3200000</v>
      </c>
      <c r="P11" s="17">
        <v>2454000</v>
      </c>
      <c r="Q11" s="17">
        <v>47851.839999999997</v>
      </c>
      <c r="R11" s="17">
        <v>22534.31</v>
      </c>
      <c r="S11" s="17">
        <v>2388738.04</v>
      </c>
      <c r="T11" s="17">
        <f t="shared" si="2"/>
        <v>-25317.529999999995</v>
      </c>
      <c r="U11" s="17">
        <f t="shared" si="3"/>
        <v>-811261.96</v>
      </c>
      <c r="V11" s="17">
        <f t="shared" si="4"/>
        <v>74.648063750000006</v>
      </c>
      <c r="W11" s="17">
        <f t="shared" si="5"/>
        <v>-65261.959999999963</v>
      </c>
      <c r="X11" s="17">
        <f t="shared" si="6"/>
        <v>97.340588427057867</v>
      </c>
      <c r="Y11" s="17">
        <f t="shared" si="7"/>
        <v>548238.04</v>
      </c>
      <c r="Z11" s="17">
        <f t="shared" si="8"/>
        <v>129.78745123607715</v>
      </c>
      <c r="AA11" s="17">
        <f t="shared" ref="AA11:AA54" si="10">N11/L11*100</f>
        <v>57.515625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5" t="s">
        <v>32</v>
      </c>
      <c r="C12" s="55"/>
      <c r="D12" s="55"/>
      <c r="E12" s="55"/>
      <c r="F12" s="55"/>
      <c r="G12" s="55"/>
      <c r="H12" s="55"/>
      <c r="I12" s="55"/>
      <c r="J12" s="17">
        <v>10983507.07</v>
      </c>
      <c r="K12" s="17">
        <v>11042346.74</v>
      </c>
      <c r="L12" s="17">
        <f t="shared" si="9"/>
        <v>11042346.74</v>
      </c>
      <c r="M12" s="17">
        <v>560335.18999999994</v>
      </c>
      <c r="N12" s="17">
        <f t="shared" ref="N12:N14" si="11">M12</f>
        <v>560335.18999999994</v>
      </c>
      <c r="O12" s="17">
        <v>7502000</v>
      </c>
      <c r="P12" s="17">
        <v>3304972</v>
      </c>
      <c r="Q12" s="17">
        <v>239575.14</v>
      </c>
      <c r="R12" s="17">
        <v>1718613.64</v>
      </c>
      <c r="S12" s="17">
        <v>2257587.67</v>
      </c>
      <c r="T12" s="17">
        <f t="shared" si="2"/>
        <v>1479038.5</v>
      </c>
      <c r="U12" s="17">
        <f t="shared" si="3"/>
        <v>-5244412.33</v>
      </c>
      <c r="V12" s="17">
        <f t="shared" si="4"/>
        <v>30.093144094908027</v>
      </c>
      <c r="W12" s="17">
        <f t="shared" si="5"/>
        <v>-1047384.3300000001</v>
      </c>
      <c r="X12" s="17">
        <f t="shared" si="6"/>
        <v>68.308828940154413</v>
      </c>
      <c r="Y12" s="17">
        <f t="shared" si="7"/>
        <v>1697252.48</v>
      </c>
      <c r="Z12" s="17">
        <f t="shared" si="8"/>
        <v>402.89949842343475</v>
      </c>
      <c r="AA12" s="17">
        <f t="shared" si="10"/>
        <v>5.0744212547703418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5" t="s">
        <v>31</v>
      </c>
      <c r="C13" s="55"/>
      <c r="D13" s="55"/>
      <c r="E13" s="55"/>
      <c r="F13" s="55"/>
      <c r="G13" s="55"/>
      <c r="H13" s="55"/>
      <c r="I13" s="55"/>
      <c r="J13" s="17">
        <v>180406</v>
      </c>
      <c r="K13" s="17">
        <v>199821.72</v>
      </c>
      <c r="L13" s="27">
        <f>O13</f>
        <v>407460</v>
      </c>
      <c r="M13" s="17">
        <v>33659.86</v>
      </c>
      <c r="N13" s="27">
        <f>P13/56*42</f>
        <v>157326.75</v>
      </c>
      <c r="O13" s="17">
        <v>407460</v>
      </c>
      <c r="P13" s="17">
        <v>209769</v>
      </c>
      <c r="Q13" s="17">
        <v>48303</v>
      </c>
      <c r="R13" s="17">
        <v>38838</v>
      </c>
      <c r="S13" s="17">
        <v>290918</v>
      </c>
      <c r="T13" s="17">
        <f t="shared" si="2"/>
        <v>-9465</v>
      </c>
      <c r="U13" s="17">
        <f t="shared" si="3"/>
        <v>-116542</v>
      </c>
      <c r="V13" s="17">
        <f t="shared" si="4"/>
        <v>71.397928631031277</v>
      </c>
      <c r="W13" s="17">
        <f t="shared" si="5"/>
        <v>81149</v>
      </c>
      <c r="X13" s="17">
        <f t="shared" si="6"/>
        <v>138.68493438019917</v>
      </c>
      <c r="Y13" s="17">
        <f t="shared" si="7"/>
        <v>133591.25</v>
      </c>
      <c r="Z13" s="17">
        <f t="shared" si="8"/>
        <v>184.91324584026557</v>
      </c>
      <c r="AA13" s="17">
        <f t="shared" si="10"/>
        <v>38.611581504933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5" t="s">
        <v>30</v>
      </c>
      <c r="C14" s="55"/>
      <c r="D14" s="55"/>
      <c r="E14" s="55"/>
      <c r="F14" s="55"/>
      <c r="G14" s="55"/>
      <c r="H14" s="55"/>
      <c r="I14" s="55"/>
      <c r="J14" s="17">
        <v>11715305.130000001</v>
      </c>
      <c r="K14" s="17">
        <v>12135551.99</v>
      </c>
      <c r="L14" s="17">
        <f t="shared" si="9"/>
        <v>12135551.99</v>
      </c>
      <c r="M14" s="17">
        <v>564383.85</v>
      </c>
      <c r="N14" s="17">
        <f t="shared" si="11"/>
        <v>564383.85</v>
      </c>
      <c r="O14" s="17">
        <v>11117000</v>
      </c>
      <c r="P14" s="17">
        <v>650233</v>
      </c>
      <c r="Q14" s="17">
        <v>113949.04</v>
      </c>
      <c r="R14" s="17">
        <v>67086.28</v>
      </c>
      <c r="S14" s="17">
        <v>663579.07999999996</v>
      </c>
      <c r="T14" s="17">
        <f t="shared" si="2"/>
        <v>-46862.759999999995</v>
      </c>
      <c r="U14" s="17">
        <f t="shared" si="3"/>
        <v>-10453420.92</v>
      </c>
      <c r="V14" s="17">
        <f t="shared" si="4"/>
        <v>5.9690481244940177</v>
      </c>
      <c r="W14" s="17">
        <f t="shared" si="5"/>
        <v>13346.079999999958</v>
      </c>
      <c r="X14" s="17">
        <f t="shared" si="6"/>
        <v>102.05250733198714</v>
      </c>
      <c r="Y14" s="17">
        <f t="shared" si="7"/>
        <v>99195.229999999981</v>
      </c>
      <c r="Z14" s="17">
        <f t="shared" si="8"/>
        <v>117.57584487933168</v>
      </c>
      <c r="AA14" s="17">
        <f t="shared" si="10"/>
        <v>4.6506648437999889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5" t="s">
        <v>25</v>
      </c>
      <c r="C15" s="55"/>
      <c r="D15" s="55"/>
      <c r="E15" s="55"/>
      <c r="F15" s="55"/>
      <c r="G15" s="55"/>
      <c r="H15" s="55"/>
      <c r="I15" s="55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8394783.2599999998</v>
      </c>
      <c r="N15" s="17">
        <f>N16+N21</f>
        <v>8394783.2599999998</v>
      </c>
      <c r="O15" s="17">
        <f t="shared" ref="O15:S15" si="12">O16+O21</f>
        <v>57080420</v>
      </c>
      <c r="P15" s="17">
        <f t="shared" si="12"/>
        <v>9219161</v>
      </c>
      <c r="Q15" s="17">
        <f t="shared" ref="Q15" si="13">Q16+Q21</f>
        <v>1858760.46</v>
      </c>
      <c r="R15" s="17">
        <f t="shared" si="12"/>
        <v>170403.57</v>
      </c>
      <c r="S15" s="17">
        <f t="shared" si="12"/>
        <v>6714499.6100000003</v>
      </c>
      <c r="T15" s="17">
        <f t="shared" si="2"/>
        <v>-1688356.89</v>
      </c>
      <c r="U15" s="17">
        <f t="shared" si="3"/>
        <v>-50365920.390000001</v>
      </c>
      <c r="V15" s="17">
        <f t="shared" si="4"/>
        <v>11.763227407927273</v>
      </c>
      <c r="W15" s="17">
        <f t="shared" si="5"/>
        <v>-2504661.3899999997</v>
      </c>
      <c r="X15" s="17">
        <f t="shared" si="6"/>
        <v>72.832002933889541</v>
      </c>
      <c r="Y15" s="17">
        <f t="shared" si="7"/>
        <v>-1680283.6499999994</v>
      </c>
      <c r="Z15" s="17">
        <f t="shared" si="8"/>
        <v>79.984192587719065</v>
      </c>
      <c r="AA15" s="17">
        <f t="shared" si="10"/>
        <v>14.209821922062794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2"/>
      <c r="C16" s="52"/>
      <c r="D16" s="52"/>
      <c r="E16" s="52"/>
      <c r="F16" s="52"/>
      <c r="G16" s="52"/>
      <c r="H16" s="52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5886077.7599999998</v>
      </c>
      <c r="N16" s="18">
        <f>M16</f>
        <v>5886077.7599999998</v>
      </c>
      <c r="O16" s="18">
        <v>18390732</v>
      </c>
      <c r="P16" s="18">
        <v>6163036</v>
      </c>
      <c r="Q16" s="18">
        <v>1752113.42</v>
      </c>
      <c r="R16" s="18">
        <v>68039</v>
      </c>
      <c r="S16" s="18">
        <v>4829770.16</v>
      </c>
      <c r="T16" s="18">
        <f t="shared" si="2"/>
        <v>-1684074.42</v>
      </c>
      <c r="U16" s="18">
        <f t="shared" si="3"/>
        <v>-13560961.84</v>
      </c>
      <c r="V16" s="18">
        <f t="shared" si="4"/>
        <v>26.261978914161766</v>
      </c>
      <c r="W16" s="18">
        <f t="shared" si="5"/>
        <v>-1333265.8399999999</v>
      </c>
      <c r="X16" s="18">
        <f t="shared" si="6"/>
        <v>78.36673613459341</v>
      </c>
      <c r="Y16" s="18">
        <f t="shared" si="7"/>
        <v>-1056307.5999999996</v>
      </c>
      <c r="Z16" s="18">
        <f t="shared" si="8"/>
        <v>82.054134466616361</v>
      </c>
      <c r="AA16" s="18">
        <f t="shared" si="10"/>
        <v>26.381079066681629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2"/>
        <v>0</v>
      </c>
      <c r="U17" s="17">
        <f t="shared" si="3"/>
        <v>0</v>
      </c>
      <c r="V17" s="17" t="e">
        <f t="shared" si="4"/>
        <v>#DIV/0!</v>
      </c>
      <c r="W17" s="17">
        <f t="shared" si="5"/>
        <v>0</v>
      </c>
      <c r="X17" s="17" t="e">
        <f t="shared" si="6"/>
        <v>#DIV/0!</v>
      </c>
      <c r="Y17" s="17">
        <f t="shared" si="7"/>
        <v>-20632512.710000001</v>
      </c>
      <c r="Z17" s="17">
        <f t="shared" si="8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2"/>
        <v>0</v>
      </c>
      <c r="U18" s="17">
        <f t="shared" si="3"/>
        <v>0</v>
      </c>
      <c r="V18" s="17" t="e">
        <f t="shared" si="4"/>
        <v>#DIV/0!</v>
      </c>
      <c r="W18" s="17">
        <f t="shared" si="5"/>
        <v>0</v>
      </c>
      <c r="X18" s="17" t="e">
        <f t="shared" si="6"/>
        <v>#DIV/0!</v>
      </c>
      <c r="Y18" s="17">
        <f t="shared" si="7"/>
        <v>-624600</v>
      </c>
      <c r="Z18" s="17">
        <f t="shared" si="8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2"/>
        <v>0</v>
      </c>
      <c r="U19" s="17">
        <f t="shared" si="3"/>
        <v>0</v>
      </c>
      <c r="V19" s="17" t="e">
        <f t="shared" si="4"/>
        <v>#DIV/0!</v>
      </c>
      <c r="W19" s="17">
        <f t="shared" si="5"/>
        <v>0</v>
      </c>
      <c r="X19" s="17" t="e">
        <f t="shared" si="6"/>
        <v>#DIV/0!</v>
      </c>
      <c r="Y19" s="17">
        <f t="shared" si="7"/>
        <v>-54500</v>
      </c>
      <c r="Z19" s="17">
        <f t="shared" si="8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2"/>
        <v>0</v>
      </c>
      <c r="U20" s="17">
        <f t="shared" si="3"/>
        <v>0</v>
      </c>
      <c r="V20" s="17" t="e">
        <f t="shared" si="4"/>
        <v>#DIV/0!</v>
      </c>
      <c r="W20" s="17">
        <f t="shared" si="5"/>
        <v>0</v>
      </c>
      <c r="X20" s="17" t="e">
        <f t="shared" si="6"/>
        <v>#DIV/0!</v>
      </c>
      <c r="Y20" s="17">
        <f t="shared" si="7"/>
        <v>-100</v>
      </c>
      <c r="Z20" s="17">
        <f t="shared" si="8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2" t="s">
        <v>8</v>
      </c>
      <c r="C21" s="52" t="s">
        <v>26</v>
      </c>
      <c r="D21" s="52" t="s">
        <v>25</v>
      </c>
      <c r="E21" s="52"/>
      <c r="F21" s="52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2508705.5</v>
      </c>
      <c r="N21" s="18">
        <f>M21</f>
        <v>2508705.5</v>
      </c>
      <c r="O21" s="18">
        <v>38689688</v>
      </c>
      <c r="P21" s="18">
        <v>3056125</v>
      </c>
      <c r="Q21" s="18">
        <v>106647.03999999999</v>
      </c>
      <c r="R21" s="18">
        <v>102364.57</v>
      </c>
      <c r="S21" s="18">
        <v>1884729.45</v>
      </c>
      <c r="T21" s="18">
        <f t="shared" si="2"/>
        <v>-4282.4699999999866</v>
      </c>
      <c r="U21" s="18">
        <f t="shared" si="3"/>
        <v>-36804958.549999997</v>
      </c>
      <c r="V21" s="18">
        <f t="shared" si="4"/>
        <v>4.8713999709690086</v>
      </c>
      <c r="W21" s="18">
        <f t="shared" si="5"/>
        <v>-1171395.55</v>
      </c>
      <c r="X21" s="18">
        <f t="shared" si="6"/>
        <v>61.670561577160619</v>
      </c>
      <c r="Y21" s="18">
        <f t="shared" si="7"/>
        <v>-623976.05000000005</v>
      </c>
      <c r="Z21" s="18">
        <f t="shared" si="8"/>
        <v>75.127568779994306</v>
      </c>
      <c r="AA21" s="18">
        <f t="shared" si="10"/>
        <v>6.8235150295822296</v>
      </c>
      <c r="AB21" s="31">
        <v>33105554.100000001</v>
      </c>
    </row>
    <row r="22" spans="1:29" s="15" customFormat="1" ht="37.5" hidden="1" customHeight="1" x14ac:dyDescent="0.3">
      <c r="A22" s="14"/>
      <c r="B22" s="55" t="s">
        <v>24</v>
      </c>
      <c r="C22" s="55"/>
      <c r="D22" s="55"/>
      <c r="E22" s="55"/>
      <c r="F22" s="55"/>
      <c r="G22" s="55"/>
      <c r="H22" s="55"/>
      <c r="I22" s="55"/>
      <c r="J22" s="17">
        <v>6867000</v>
      </c>
      <c r="K22" s="17">
        <v>7183566.0899999999</v>
      </c>
      <c r="L22" s="17">
        <f>K22</f>
        <v>7183566.0899999999</v>
      </c>
      <c r="M22" s="17">
        <v>1274823.73</v>
      </c>
      <c r="N22" s="17">
        <f>M22</f>
        <v>1274823.73</v>
      </c>
      <c r="O22" s="17">
        <v>5939000</v>
      </c>
      <c r="P22" s="17">
        <v>1445581</v>
      </c>
      <c r="Q22" s="17">
        <v>119605.84</v>
      </c>
      <c r="R22" s="17">
        <v>124426.11</v>
      </c>
      <c r="S22" s="17">
        <v>1271730.51</v>
      </c>
      <c r="T22" s="17">
        <f t="shared" si="2"/>
        <v>4820.2700000000041</v>
      </c>
      <c r="U22" s="17">
        <f t="shared" si="3"/>
        <v>-4667269.49</v>
      </c>
      <c r="V22" s="17">
        <f t="shared" si="4"/>
        <v>21.413209462872537</v>
      </c>
      <c r="W22" s="17">
        <f t="shared" si="5"/>
        <v>-173850.49</v>
      </c>
      <c r="X22" s="17">
        <f t="shared" si="6"/>
        <v>87.973659725743488</v>
      </c>
      <c r="Y22" s="17">
        <f t="shared" si="7"/>
        <v>-3093.2199999999721</v>
      </c>
      <c r="Z22" s="17">
        <f t="shared" si="8"/>
        <v>99.75736096471941</v>
      </c>
      <c r="AA22" s="17">
        <f t="shared" si="10"/>
        <v>17.746391054641219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2559860.88</v>
      </c>
      <c r="N23" s="17">
        <f>N24+N27+N31+N33</f>
        <v>2559860.88</v>
      </c>
      <c r="O23" s="17">
        <f t="shared" ref="O23:Q23" si="15">O24+O27+O31+O33</f>
        <v>42043990</v>
      </c>
      <c r="P23" s="17">
        <f t="shared" si="15"/>
        <v>2021428.21</v>
      </c>
      <c r="Q23" s="17">
        <f t="shared" si="15"/>
        <v>112093.34</v>
      </c>
      <c r="R23" s="17">
        <f t="shared" ref="R23:S23" si="16">R24+R27+R31+R33</f>
        <v>71648.3</v>
      </c>
      <c r="S23" s="17">
        <f t="shared" si="16"/>
        <v>2146324.0300000003</v>
      </c>
      <c r="T23" s="17">
        <f t="shared" si="2"/>
        <v>-40445.039999999994</v>
      </c>
      <c r="U23" s="17">
        <f t="shared" si="3"/>
        <v>-39897665.969999999</v>
      </c>
      <c r="V23" s="17">
        <f t="shared" si="4"/>
        <v>5.1049484837190766</v>
      </c>
      <c r="W23" s="17">
        <f t="shared" si="5"/>
        <v>124895.8200000003</v>
      </c>
      <c r="X23" s="17">
        <f t="shared" si="6"/>
        <v>106.17859290684383</v>
      </c>
      <c r="Y23" s="17">
        <f t="shared" si="7"/>
        <v>-413536.84999999963</v>
      </c>
      <c r="Z23" s="17">
        <f t="shared" si="8"/>
        <v>83.845338892010417</v>
      </c>
      <c r="AA23" s="17">
        <f t="shared" si="10"/>
        <v>6.4889368350718621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2"/>
      <c r="C24" s="52"/>
      <c r="D24" s="52"/>
      <c r="E24" s="52"/>
      <c r="F24" s="52"/>
      <c r="G24" s="52"/>
      <c r="H24" s="52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2384085.36</v>
      </c>
      <c r="N24" s="18">
        <f>M24</f>
        <v>2384085.36</v>
      </c>
      <c r="O24" s="39">
        <v>41197224.380000003</v>
      </c>
      <c r="P24" s="39">
        <v>1827333.42</v>
      </c>
      <c r="Q24" s="18">
        <v>52793.34</v>
      </c>
      <c r="R24" s="18">
        <v>16752.98</v>
      </c>
      <c r="S24" s="18">
        <v>1916665.11</v>
      </c>
      <c r="T24" s="18">
        <f t="shared" si="2"/>
        <v>-36040.36</v>
      </c>
      <c r="U24" s="18">
        <f t="shared" si="3"/>
        <v>-39280559.270000003</v>
      </c>
      <c r="V24" s="18">
        <f t="shared" si="4"/>
        <v>4.6524132119213411</v>
      </c>
      <c r="W24" s="18">
        <f t="shared" si="5"/>
        <v>89331.690000000177</v>
      </c>
      <c r="X24" s="18">
        <f t="shared" si="6"/>
        <v>104.88863657952471</v>
      </c>
      <c r="Y24" s="18">
        <f t="shared" si="7"/>
        <v>-467420.24999999977</v>
      </c>
      <c r="Z24" s="18">
        <f t="shared" si="8"/>
        <v>80.394147884033828</v>
      </c>
      <c r="AA24" s="18">
        <f t="shared" si="10"/>
        <v>6.2025640627981611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2"/>
        <v>0</v>
      </c>
      <c r="U25" s="17">
        <f t="shared" si="3"/>
        <v>0</v>
      </c>
      <c r="V25" s="17" t="e">
        <f t="shared" si="4"/>
        <v>#DIV/0!</v>
      </c>
      <c r="W25" s="17">
        <f t="shared" si="5"/>
        <v>0</v>
      </c>
      <c r="X25" s="17" t="e">
        <f t="shared" si="6"/>
        <v>#DIV/0!</v>
      </c>
      <c r="Y25" s="17">
        <f t="shared" si="7"/>
        <v>-31842999.989999998</v>
      </c>
      <c r="Z25" s="17">
        <f t="shared" si="8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2"/>
        <v>0</v>
      </c>
      <c r="U26" s="17">
        <f t="shared" si="3"/>
        <v>0</v>
      </c>
      <c r="V26" s="17" t="e">
        <f t="shared" si="4"/>
        <v>#DIV/0!</v>
      </c>
      <c r="W26" s="17">
        <f t="shared" si="5"/>
        <v>0</v>
      </c>
      <c r="X26" s="17" t="e">
        <f t="shared" si="6"/>
        <v>#DIV/0!</v>
      </c>
      <c r="Y26" s="17">
        <f t="shared" si="7"/>
        <v>-3583390.66</v>
      </c>
      <c r="Z26" s="17">
        <f t="shared" si="8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2"/>
      <c r="C27" s="52"/>
      <c r="D27" s="52"/>
      <c r="E27" s="52"/>
      <c r="F27" s="52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163055.35</v>
      </c>
      <c r="N27" s="18">
        <f>M27</f>
        <v>163055.35</v>
      </c>
      <c r="O27" s="18">
        <v>811765.62</v>
      </c>
      <c r="P27" s="18">
        <v>194094.79</v>
      </c>
      <c r="Q27" s="18">
        <v>59300</v>
      </c>
      <c r="R27" s="18">
        <v>54895.32</v>
      </c>
      <c r="S27" s="18">
        <v>221587</v>
      </c>
      <c r="T27" s="18">
        <f t="shared" si="2"/>
        <v>-4404.68</v>
      </c>
      <c r="U27" s="18">
        <f t="shared" si="3"/>
        <v>-590178.62</v>
      </c>
      <c r="V27" s="18">
        <f t="shared" si="4"/>
        <v>27.296918536658403</v>
      </c>
      <c r="W27" s="18">
        <f t="shared" si="5"/>
        <v>27492.209999999992</v>
      </c>
      <c r="X27" s="18">
        <f t="shared" si="6"/>
        <v>114.1643214637549</v>
      </c>
      <c r="Y27" s="18">
        <f t="shared" si="7"/>
        <v>58531.649999999994</v>
      </c>
      <c r="Z27" s="18">
        <f t="shared" si="8"/>
        <v>135.89679823446454</v>
      </c>
      <c r="AA27" s="18">
        <f t="shared" si="10"/>
        <v>17.357366409827947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2"/>
        <v>0</v>
      </c>
      <c r="U28" s="17">
        <f t="shared" si="3"/>
        <v>0</v>
      </c>
      <c r="V28" s="17" t="e">
        <f t="shared" si="4"/>
        <v>#DIV/0!</v>
      </c>
      <c r="W28" s="17">
        <f t="shared" si="5"/>
        <v>0</v>
      </c>
      <c r="X28" s="17" t="e">
        <f t="shared" si="6"/>
        <v>#DIV/0!</v>
      </c>
      <c r="Y28" s="17">
        <f t="shared" si="7"/>
        <v>-157910</v>
      </c>
      <c r="Z28" s="17">
        <f t="shared" si="8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2"/>
        <v>0</v>
      </c>
      <c r="U29" s="17">
        <f t="shared" si="3"/>
        <v>0</v>
      </c>
      <c r="V29" s="17" t="e">
        <f t="shared" si="4"/>
        <v>#DIV/0!</v>
      </c>
      <c r="W29" s="17">
        <f t="shared" si="5"/>
        <v>0</v>
      </c>
      <c r="X29" s="17" t="e">
        <f t="shared" si="6"/>
        <v>#DIV/0!</v>
      </c>
      <c r="Y29" s="17">
        <f t="shared" si="7"/>
        <v>0</v>
      </c>
      <c r="Z29" s="17" t="e">
        <f t="shared" si="8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2"/>
        <v>0</v>
      </c>
      <c r="U30" s="17">
        <f t="shared" si="3"/>
        <v>0</v>
      </c>
      <c r="V30" s="17" t="e">
        <f t="shared" si="4"/>
        <v>#DIV/0!</v>
      </c>
      <c r="W30" s="17">
        <f t="shared" si="5"/>
        <v>0</v>
      </c>
      <c r="X30" s="17" t="e">
        <f t="shared" si="6"/>
        <v>#DIV/0!</v>
      </c>
      <c r="Y30" s="17">
        <f t="shared" si="7"/>
        <v>-730549.34</v>
      </c>
      <c r="Z30" s="17">
        <f t="shared" si="8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2"/>
        <v>0</v>
      </c>
      <c r="U31" s="17">
        <f t="shared" si="3"/>
        <v>-35000</v>
      </c>
      <c r="V31" s="17">
        <f t="shared" si="4"/>
        <v>0</v>
      </c>
      <c r="W31" s="17">
        <f t="shared" si="5"/>
        <v>0</v>
      </c>
      <c r="X31" s="17">
        <v>0</v>
      </c>
      <c r="Y31" s="17">
        <f t="shared" si="7"/>
        <v>0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2" t="s">
        <v>8</v>
      </c>
      <c r="C32" s="52" t="s">
        <v>18</v>
      </c>
      <c r="D32" s="52" t="s">
        <v>17</v>
      </c>
      <c r="E32" s="52"/>
      <c r="F32" s="52"/>
      <c r="G32" s="6"/>
      <c r="H32" s="6"/>
      <c r="I32" s="52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2"/>
        <v>0</v>
      </c>
      <c r="U32" s="18">
        <f t="shared" si="3"/>
        <v>-35000</v>
      </c>
      <c r="V32" s="18">
        <f t="shared" si="4"/>
        <v>0</v>
      </c>
      <c r="W32" s="18">
        <f t="shared" si="5"/>
        <v>0</v>
      </c>
      <c r="X32" s="18">
        <v>0</v>
      </c>
      <c r="Y32" s="18">
        <f t="shared" si="7"/>
        <v>0</v>
      </c>
      <c r="Z32" s="18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12720.17</v>
      </c>
      <c r="N33" s="17">
        <f>N34</f>
        <v>12720.17</v>
      </c>
      <c r="O33" s="17">
        <f t="shared" ref="O33:P33" si="20">O34</f>
        <v>0</v>
      </c>
      <c r="P33" s="17">
        <f t="shared" si="20"/>
        <v>0</v>
      </c>
      <c r="Q33" s="17">
        <f>Q34</f>
        <v>0</v>
      </c>
      <c r="R33" s="17">
        <f>R34</f>
        <v>0</v>
      </c>
      <c r="S33" s="17">
        <f t="shared" ref="S33" si="21">S34</f>
        <v>8071.92</v>
      </c>
      <c r="T33" s="17">
        <f t="shared" si="2"/>
        <v>0</v>
      </c>
      <c r="U33" s="17">
        <f t="shared" si="3"/>
        <v>8071.92</v>
      </c>
      <c r="V33" s="17">
        <v>0</v>
      </c>
      <c r="W33" s="17">
        <f t="shared" si="5"/>
        <v>8071.92</v>
      </c>
      <c r="X33" s="17">
        <v>0</v>
      </c>
      <c r="Y33" s="17">
        <f t="shared" si="7"/>
        <v>-4648.25</v>
      </c>
      <c r="Z33" s="17">
        <f t="shared" si="8"/>
        <v>63.457642468614807</v>
      </c>
      <c r="AA33" s="17">
        <f t="shared" si="10"/>
        <v>21.333904689706529</v>
      </c>
      <c r="AB33" s="17">
        <f>AB34</f>
        <v>29474.45</v>
      </c>
    </row>
    <row r="34" spans="1:29" s="5" customFormat="1" ht="56.25" hidden="1" x14ac:dyDescent="0.3">
      <c r="A34" s="9"/>
      <c r="B34" s="52"/>
      <c r="C34" s="52"/>
      <c r="D34" s="52"/>
      <c r="E34" s="52"/>
      <c r="F34" s="52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12720.17</v>
      </c>
      <c r="N34" s="18">
        <f>M34</f>
        <v>12720.17</v>
      </c>
      <c r="O34" s="18">
        <v>0</v>
      </c>
      <c r="P34" s="18">
        <v>0</v>
      </c>
      <c r="Q34" s="18">
        <v>0</v>
      </c>
      <c r="R34" s="18">
        <v>0</v>
      </c>
      <c r="S34" s="18">
        <v>8071.92</v>
      </c>
      <c r="T34" s="18">
        <f t="shared" si="2"/>
        <v>0</v>
      </c>
      <c r="U34" s="18">
        <f t="shared" si="3"/>
        <v>8071.92</v>
      </c>
      <c r="V34" s="18">
        <v>0</v>
      </c>
      <c r="W34" s="18">
        <f t="shared" si="5"/>
        <v>8071.92</v>
      </c>
      <c r="X34" s="18">
        <v>0</v>
      </c>
      <c r="Y34" s="18">
        <f t="shared" si="7"/>
        <v>-4648.25</v>
      </c>
      <c r="Z34" s="18">
        <f t="shared" si="8"/>
        <v>63.457642468614807</v>
      </c>
      <c r="AA34" s="18">
        <f t="shared" si="10"/>
        <v>21.333904689706529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85000</v>
      </c>
      <c r="K35" s="17">
        <v>94365.83</v>
      </c>
      <c r="L35" s="17">
        <f>K35</f>
        <v>94365.83</v>
      </c>
      <c r="M35" s="17">
        <v>157285.13</v>
      </c>
      <c r="N35" s="17">
        <f>M35</f>
        <v>157285.13</v>
      </c>
      <c r="O35" s="17">
        <v>1057860</v>
      </c>
      <c r="P35" s="17">
        <v>231430</v>
      </c>
      <c r="Q35" s="17">
        <v>149782.42000000001</v>
      </c>
      <c r="R35" s="17">
        <v>7222.5</v>
      </c>
      <c r="S35" s="17">
        <v>353118.2</v>
      </c>
      <c r="T35" s="17">
        <f t="shared" si="2"/>
        <v>-142559.92000000001</v>
      </c>
      <c r="U35" s="17">
        <f t="shared" si="3"/>
        <v>-704741.8</v>
      </c>
      <c r="V35" s="17">
        <f t="shared" si="4"/>
        <v>33.380428412077215</v>
      </c>
      <c r="W35" s="17">
        <f t="shared" si="5"/>
        <v>121688.20000000001</v>
      </c>
      <c r="X35" s="17">
        <f t="shared" si="6"/>
        <v>152.58099641360238</v>
      </c>
      <c r="Y35" s="17">
        <f t="shared" si="7"/>
        <v>195833.07</v>
      </c>
      <c r="Z35" s="17">
        <f t="shared" si="8"/>
        <v>224.50831810991923</v>
      </c>
      <c r="AA35" s="17">
        <f t="shared" si="10"/>
        <v>166.67593555845372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7043686.6800000006</v>
      </c>
      <c r="N36" s="17">
        <f>N37+N38</f>
        <v>7043686.6800000006</v>
      </c>
      <c r="O36" s="17">
        <f t="shared" ref="O36:R36" si="23">O37+O38</f>
        <v>30293470</v>
      </c>
      <c r="P36" s="17">
        <f t="shared" ref="P36:Q36" si="24">P37+P38</f>
        <v>6119110</v>
      </c>
      <c r="Q36" s="17">
        <f t="shared" si="24"/>
        <v>445545.19</v>
      </c>
      <c r="R36" s="17">
        <f t="shared" si="23"/>
        <v>792148.95</v>
      </c>
      <c r="S36" s="17">
        <f>S37+S38</f>
        <v>4434587.8600000003</v>
      </c>
      <c r="T36" s="17">
        <f t="shared" si="2"/>
        <v>346603.75999999995</v>
      </c>
      <c r="U36" s="17">
        <f t="shared" si="3"/>
        <v>-25858882.140000001</v>
      </c>
      <c r="V36" s="17">
        <f t="shared" si="4"/>
        <v>14.638758319862335</v>
      </c>
      <c r="W36" s="17">
        <f t="shared" si="5"/>
        <v>-1684522.1399999997</v>
      </c>
      <c r="X36" s="17">
        <f t="shared" si="6"/>
        <v>72.47112504923102</v>
      </c>
      <c r="Y36" s="17">
        <f t="shared" si="7"/>
        <v>-2609098.8200000003</v>
      </c>
      <c r="Z36" s="17">
        <f t="shared" si="8"/>
        <v>62.958335051893584</v>
      </c>
      <c r="AA36" s="17">
        <f t="shared" si="10"/>
        <v>26.208479168498076</v>
      </c>
      <c r="AB36" s="17">
        <f>AB37+AB38</f>
        <v>43485252</v>
      </c>
    </row>
    <row r="37" spans="1:29" s="5" customFormat="1" ht="36" hidden="1" customHeight="1" x14ac:dyDescent="0.3">
      <c r="A37" s="9"/>
      <c r="B37" s="59" t="s">
        <v>14</v>
      </c>
      <c r="C37" s="59"/>
      <c r="D37" s="59"/>
      <c r="E37" s="59"/>
      <c r="F37" s="59"/>
      <c r="G37" s="59"/>
      <c r="H37" s="59"/>
      <c r="I37" s="59"/>
      <c r="J37" s="18">
        <v>25011552.5</v>
      </c>
      <c r="K37" s="18">
        <v>25635946.170000002</v>
      </c>
      <c r="L37" s="18">
        <f>K37</f>
        <v>25635946.170000002</v>
      </c>
      <c r="M37" s="18">
        <v>6461142.4000000004</v>
      </c>
      <c r="N37" s="18">
        <f>M37</f>
        <v>6461142.4000000004</v>
      </c>
      <c r="O37" s="18">
        <v>30293470</v>
      </c>
      <c r="P37" s="18">
        <v>6119110</v>
      </c>
      <c r="Q37" s="18">
        <v>445545.19</v>
      </c>
      <c r="R37" s="18">
        <v>792148.95</v>
      </c>
      <c r="S37" s="18">
        <v>4379200.9400000004</v>
      </c>
      <c r="T37" s="18">
        <f t="shared" si="2"/>
        <v>346603.75999999995</v>
      </c>
      <c r="U37" s="18">
        <f t="shared" si="3"/>
        <v>-25914269.059999999</v>
      </c>
      <c r="V37" s="18">
        <f t="shared" si="4"/>
        <v>14.455923801400106</v>
      </c>
      <c r="W37" s="18">
        <f t="shared" si="5"/>
        <v>-1739909.0599999996</v>
      </c>
      <c r="X37" s="18">
        <f t="shared" si="6"/>
        <v>71.565978385745638</v>
      </c>
      <c r="Y37" s="18">
        <f t="shared" si="7"/>
        <v>-2081941.46</v>
      </c>
      <c r="Z37" s="18">
        <f t="shared" si="8"/>
        <v>67.777502319094523</v>
      </c>
      <c r="AA37" s="18">
        <f t="shared" si="10"/>
        <v>25.203448147199786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59" t="s">
        <v>12</v>
      </c>
      <c r="C38" s="59"/>
      <c r="D38" s="59"/>
      <c r="E38" s="59"/>
      <c r="F38" s="59"/>
      <c r="G38" s="59"/>
      <c r="H38" s="59"/>
      <c r="I38" s="59"/>
      <c r="J38" s="18">
        <v>43290.09</v>
      </c>
      <c r="K38" s="18">
        <v>1239656.32</v>
      </c>
      <c r="L38" s="18">
        <f>K38</f>
        <v>1239656.32</v>
      </c>
      <c r="M38" s="18">
        <v>582544.28</v>
      </c>
      <c r="N38" s="18">
        <f>M38</f>
        <v>582544.28</v>
      </c>
      <c r="O38" s="18">
        <v>0</v>
      </c>
      <c r="P38" s="18">
        <v>0</v>
      </c>
      <c r="Q38" s="18">
        <v>0</v>
      </c>
      <c r="R38" s="18">
        <v>0</v>
      </c>
      <c r="S38" s="18">
        <v>55386.92</v>
      </c>
      <c r="T38" s="18">
        <f t="shared" si="2"/>
        <v>0</v>
      </c>
      <c r="U38" s="18">
        <f t="shared" si="3"/>
        <v>55386.92</v>
      </c>
      <c r="V38" s="18">
        <v>0</v>
      </c>
      <c r="W38" s="18">
        <f t="shared" si="5"/>
        <v>55386.92</v>
      </c>
      <c r="X38" s="18">
        <v>0</v>
      </c>
      <c r="Y38" s="18">
        <f t="shared" si="7"/>
        <v>-527157.36</v>
      </c>
      <c r="Z38" s="18">
        <f t="shared" si="8"/>
        <v>9.5077613670844041</v>
      </c>
      <c r="AA38" s="18">
        <f t="shared" si="10"/>
        <v>46.99240189409916</v>
      </c>
      <c r="AB38" s="18">
        <v>0</v>
      </c>
    </row>
    <row r="39" spans="1:29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544959.98</v>
      </c>
      <c r="N39" s="17">
        <f>N40+N41</f>
        <v>544959.98</v>
      </c>
      <c r="O39" s="17">
        <f t="shared" ref="O39:S39" si="26">O40+O41</f>
        <v>132000</v>
      </c>
      <c r="P39" s="17">
        <f t="shared" si="26"/>
        <v>46000</v>
      </c>
      <c r="Q39" s="17">
        <f t="shared" ref="Q39" si="27">Q40+Q41</f>
        <v>0</v>
      </c>
      <c r="R39" s="17">
        <f t="shared" si="26"/>
        <v>282936.90000000002</v>
      </c>
      <c r="S39" s="17">
        <f t="shared" si="26"/>
        <v>329634.90000000002</v>
      </c>
      <c r="T39" s="17">
        <f t="shared" si="2"/>
        <v>282936.90000000002</v>
      </c>
      <c r="U39" s="17">
        <f t="shared" si="3"/>
        <v>197634.90000000002</v>
      </c>
      <c r="V39" s="17">
        <f t="shared" si="4"/>
        <v>249.72340909090912</v>
      </c>
      <c r="W39" s="17">
        <f t="shared" si="5"/>
        <v>283634.90000000002</v>
      </c>
      <c r="X39" s="17">
        <f t="shared" si="6"/>
        <v>716.5976086956523</v>
      </c>
      <c r="Y39" s="17">
        <f t="shared" si="7"/>
        <v>-215325.07999999996</v>
      </c>
      <c r="Z39" s="17">
        <f t="shared" si="8"/>
        <v>60.487909589250947</v>
      </c>
      <c r="AA39" s="17">
        <f t="shared" si="10"/>
        <v>12.701151931548097</v>
      </c>
      <c r="AB39" s="17">
        <f>AB40+AB41</f>
        <v>1411920.5699999998</v>
      </c>
    </row>
    <row r="40" spans="1:29" s="5" customFormat="1" ht="75" hidden="1" customHeight="1" x14ac:dyDescent="0.3">
      <c r="A40" s="9"/>
      <c r="B40" s="59" t="s">
        <v>47</v>
      </c>
      <c r="C40" s="59"/>
      <c r="D40" s="59"/>
      <c r="E40" s="59"/>
      <c r="F40" s="59"/>
      <c r="G40" s="59"/>
      <c r="H40" s="59"/>
      <c r="I40" s="5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2"/>
        <v>0</v>
      </c>
      <c r="U40" s="18">
        <f t="shared" si="3"/>
        <v>0</v>
      </c>
      <c r="V40" s="18">
        <v>0</v>
      </c>
      <c r="W40" s="18">
        <f t="shared" si="5"/>
        <v>0</v>
      </c>
      <c r="X40" s="18">
        <v>0</v>
      </c>
      <c r="Y40" s="18">
        <f t="shared" si="7"/>
        <v>0</v>
      </c>
      <c r="Z40" s="18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59" t="s">
        <v>10</v>
      </c>
      <c r="C41" s="59"/>
      <c r="D41" s="59"/>
      <c r="E41" s="59"/>
      <c r="F41" s="59"/>
      <c r="G41" s="59"/>
      <c r="H41" s="59"/>
      <c r="I41" s="59"/>
      <c r="J41" s="18">
        <v>4127104.29</v>
      </c>
      <c r="K41" s="18">
        <v>4127104.29</v>
      </c>
      <c r="L41" s="18">
        <f t="shared" si="28"/>
        <v>4127104.29</v>
      </c>
      <c r="M41" s="18">
        <v>544959.98</v>
      </c>
      <c r="N41" s="18">
        <f>M41</f>
        <v>544959.98</v>
      </c>
      <c r="O41" s="18">
        <v>132000</v>
      </c>
      <c r="P41" s="18">
        <v>46000</v>
      </c>
      <c r="Q41" s="18">
        <v>0</v>
      </c>
      <c r="R41" s="18">
        <v>282936.90000000002</v>
      </c>
      <c r="S41" s="18">
        <v>329634.90000000002</v>
      </c>
      <c r="T41" s="18">
        <f t="shared" si="2"/>
        <v>282936.90000000002</v>
      </c>
      <c r="U41" s="18">
        <f t="shared" si="3"/>
        <v>197634.90000000002</v>
      </c>
      <c r="V41" s="18">
        <f t="shared" si="4"/>
        <v>249.72340909090912</v>
      </c>
      <c r="W41" s="18">
        <f t="shared" si="5"/>
        <v>283634.90000000002</v>
      </c>
      <c r="X41" s="18">
        <f t="shared" si="6"/>
        <v>716.5976086956523</v>
      </c>
      <c r="Y41" s="18">
        <f t="shared" si="7"/>
        <v>-215325.07999999996</v>
      </c>
      <c r="Z41" s="18">
        <f t="shared" si="8"/>
        <v>60.487909589250947</v>
      </c>
      <c r="AA41" s="18">
        <f t="shared" si="10"/>
        <v>13.204415050049533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2200000</v>
      </c>
      <c r="K42" s="17">
        <v>2338187.02</v>
      </c>
      <c r="L42" s="17">
        <f t="shared" si="28"/>
        <v>2338187.02</v>
      </c>
      <c r="M42" s="17">
        <v>572149.75</v>
      </c>
      <c r="N42" s="17">
        <f>M42</f>
        <v>572149.75</v>
      </c>
      <c r="O42" s="17">
        <v>770140</v>
      </c>
      <c r="P42" s="17">
        <v>244036.05</v>
      </c>
      <c r="Q42" s="17">
        <v>-10935.78</v>
      </c>
      <c r="R42" s="17">
        <v>5750.86</v>
      </c>
      <c r="S42" s="17">
        <v>244466.38</v>
      </c>
      <c r="T42" s="17">
        <f t="shared" si="2"/>
        <v>16686.64</v>
      </c>
      <c r="U42" s="17">
        <f t="shared" si="3"/>
        <v>-525673.62</v>
      </c>
      <c r="V42" s="17">
        <f t="shared" si="4"/>
        <v>31.743109045108682</v>
      </c>
      <c r="W42" s="17">
        <f t="shared" si="5"/>
        <v>430.3300000000163</v>
      </c>
      <c r="X42" s="17">
        <f t="shared" si="6"/>
        <v>100.17633870077802</v>
      </c>
      <c r="Y42" s="17">
        <f t="shared" si="7"/>
        <v>-327683.37</v>
      </c>
      <c r="Z42" s="17">
        <f t="shared" si="8"/>
        <v>42.727691482867904</v>
      </c>
      <c r="AA42" s="17">
        <f t="shared" si="10"/>
        <v>24.469802676434323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2"/>
        <v>0</v>
      </c>
      <c r="U43" s="17">
        <f t="shared" si="3"/>
        <v>59379.149999999994</v>
      </c>
      <c r="V43" s="17">
        <f t="shared" si="4"/>
        <v>190.79380733944953</v>
      </c>
      <c r="W43" s="17">
        <f t="shared" si="5"/>
        <v>124779.15</v>
      </c>
      <c r="X43" s="17" t="e">
        <f t="shared" si="6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2"/>
        <v>0</v>
      </c>
      <c r="U44" s="17">
        <f t="shared" si="3"/>
        <v>600</v>
      </c>
      <c r="V44" s="17">
        <f t="shared" si="4"/>
        <v>100.75566750629723</v>
      </c>
      <c r="W44" s="17">
        <f t="shared" si="5"/>
        <v>80000</v>
      </c>
      <c r="X44" s="17" t="e">
        <f t="shared" si="6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2"/>
        <v>0</v>
      </c>
      <c r="U45" s="17">
        <f t="shared" si="3"/>
        <v>127159.44</v>
      </c>
      <c r="V45" s="17">
        <f t="shared" si="4"/>
        <v>154.74146661541482</v>
      </c>
      <c r="W45" s="17">
        <f t="shared" si="5"/>
        <v>359450.33</v>
      </c>
      <c r="X45" s="17" t="e">
        <f t="shared" si="6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2"/>
        <v>0</v>
      </c>
      <c r="U46" s="17">
        <f t="shared" si="3"/>
        <v>585.42999999999302</v>
      </c>
      <c r="V46" s="17">
        <f t="shared" si="4"/>
        <v>100.24043823392998</v>
      </c>
      <c r="W46" s="17">
        <f t="shared" si="5"/>
        <v>244070</v>
      </c>
      <c r="X46" s="17" t="e">
        <f t="shared" si="6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2"/>
        <v>0</v>
      </c>
      <c r="U47" s="17">
        <f t="shared" si="3"/>
        <v>194009.67000000004</v>
      </c>
      <c r="V47" s="17">
        <f t="shared" si="4"/>
        <v>120.10274727340808</v>
      </c>
      <c r="W47" s="17">
        <f t="shared" si="5"/>
        <v>1159100</v>
      </c>
      <c r="X47" s="17" t="e">
        <f t="shared" si="6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2"/>
        <v>0</v>
      </c>
      <c r="U48" s="17">
        <f t="shared" si="3"/>
        <v>15000</v>
      </c>
      <c r="V48" s="17">
        <f t="shared" si="4"/>
        <v>103.57142857142858</v>
      </c>
      <c r="W48" s="17">
        <f t="shared" si="5"/>
        <v>435000</v>
      </c>
      <c r="X48" s="17" t="e">
        <f t="shared" si="6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2"/>
        <v>0</v>
      </c>
      <c r="U49" s="17">
        <f t="shared" si="3"/>
        <v>326062.56999999995</v>
      </c>
      <c r="V49" s="17">
        <f t="shared" si="4"/>
        <v>150.1634723076923</v>
      </c>
      <c r="W49" s="17">
        <f t="shared" si="5"/>
        <v>976062.57</v>
      </c>
      <c r="X49" s="17" t="e">
        <f t="shared" si="6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2"/>
        <v>0</v>
      </c>
      <c r="U50" s="17">
        <f t="shared" si="3"/>
        <v>33742.81</v>
      </c>
      <c r="V50" s="17">
        <f t="shared" si="4"/>
        <v>112.01349657700825</v>
      </c>
      <c r="W50" s="17">
        <f t="shared" si="5"/>
        <v>314616.99</v>
      </c>
      <c r="X50" s="17" t="e">
        <f t="shared" si="6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2"/>
        <v>0</v>
      </c>
      <c r="U51" s="17">
        <f t="shared" si="3"/>
        <v>213912.2200000002</v>
      </c>
      <c r="V51" s="17">
        <f t="shared" si="4"/>
        <v>109.56468276624854</v>
      </c>
      <c r="W51" s="17">
        <f t="shared" si="5"/>
        <v>2450392.25</v>
      </c>
      <c r="X51" s="17" t="e">
        <f t="shared" si="6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35">
        <v>120033.17</v>
      </c>
      <c r="N52" s="35">
        <f>M52</f>
        <v>120033.17</v>
      </c>
      <c r="O52" s="35">
        <v>426910</v>
      </c>
      <c r="P52" s="18">
        <v>46000</v>
      </c>
      <c r="Q52" s="35">
        <v>3328.97</v>
      </c>
      <c r="R52" s="35">
        <v>235</v>
      </c>
      <c r="S52" s="35">
        <v>22863.27</v>
      </c>
      <c r="T52" s="35">
        <f t="shared" si="2"/>
        <v>-3093.97</v>
      </c>
      <c r="U52" s="18">
        <f t="shared" si="3"/>
        <v>-404046.73</v>
      </c>
      <c r="V52" s="18">
        <f t="shared" si="4"/>
        <v>5.355524583635896</v>
      </c>
      <c r="W52" s="18">
        <f t="shared" si="5"/>
        <v>-23136.73</v>
      </c>
      <c r="X52" s="18">
        <f t="shared" si="6"/>
        <v>49.702760869565218</v>
      </c>
      <c r="Y52" s="18">
        <f t="shared" si="7"/>
        <v>-97169.9</v>
      </c>
      <c r="Z52" s="18">
        <f t="shared" si="8"/>
        <v>19.047459964608116</v>
      </c>
      <c r="AA52" s="18">
        <f t="shared" si="10"/>
        <v>46.789979545175832</v>
      </c>
      <c r="AB52" s="35"/>
    </row>
    <row r="53" spans="1:28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314373.53000000003</v>
      </c>
      <c r="N53" s="17">
        <f t="shared" si="29"/>
        <v>1575614.53</v>
      </c>
      <c r="O53" s="17">
        <f t="shared" si="29"/>
        <v>4355552</v>
      </c>
      <c r="P53" s="17">
        <f t="shared" si="29"/>
        <v>4355552</v>
      </c>
      <c r="Q53" s="17">
        <f t="shared" si="29"/>
        <v>295215</v>
      </c>
      <c r="R53" s="17">
        <f t="shared" ref="R53:S53" si="30">R54+R55</f>
        <v>-122610.92000000001</v>
      </c>
      <c r="S53" s="17">
        <f t="shared" si="30"/>
        <v>1412956.1099999999</v>
      </c>
      <c r="T53" s="17">
        <f t="shared" si="2"/>
        <v>-417825.92000000004</v>
      </c>
      <c r="U53" s="17">
        <f t="shared" si="3"/>
        <v>-2942595.89</v>
      </c>
      <c r="V53" s="17">
        <f t="shared" si="4"/>
        <v>32.440345333955371</v>
      </c>
      <c r="W53" s="17">
        <f t="shared" si="5"/>
        <v>-2942595.89</v>
      </c>
      <c r="X53" s="17">
        <f t="shared" si="6"/>
        <v>32.440345333955371</v>
      </c>
      <c r="Y53" s="17">
        <f t="shared" si="7"/>
        <v>-162658.42000000016</v>
      </c>
      <c r="Z53" s="17">
        <f t="shared" si="8"/>
        <v>89.676509266514557</v>
      </c>
      <c r="AA53" s="17">
        <f t="shared" si="10"/>
        <v>27.885924746097867</v>
      </c>
      <c r="AB53" s="17"/>
    </row>
    <row r="54" spans="1:28" s="5" customFormat="1" ht="28.5" hidden="1" customHeight="1" x14ac:dyDescent="0.3">
      <c r="A54" s="9"/>
      <c r="B54" s="52"/>
      <c r="C54" s="52"/>
      <c r="D54" s="52"/>
      <c r="E54" s="52"/>
      <c r="F54" s="52"/>
      <c r="G54" s="52"/>
      <c r="H54" s="52"/>
      <c r="I54" s="52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314373.53000000003</v>
      </c>
      <c r="N54" s="18">
        <f>M54</f>
        <v>314373.53000000003</v>
      </c>
      <c r="O54" s="18">
        <v>0</v>
      </c>
      <c r="P54" s="18">
        <v>0</v>
      </c>
      <c r="Q54" s="18">
        <v>161415</v>
      </c>
      <c r="R54" s="18">
        <v>-137610.92000000001</v>
      </c>
      <c r="S54" s="18">
        <v>151715.10999999999</v>
      </c>
      <c r="T54" s="35">
        <f t="shared" si="2"/>
        <v>-299025.92000000004</v>
      </c>
      <c r="U54" s="18">
        <f t="shared" si="3"/>
        <v>151715.10999999999</v>
      </c>
      <c r="V54" s="18">
        <v>0</v>
      </c>
      <c r="W54" s="17">
        <f t="shared" ref="W54:W55" si="31">S54-P54</f>
        <v>151715.10999999999</v>
      </c>
      <c r="X54" s="17">
        <v>0</v>
      </c>
      <c r="Y54" s="18">
        <f t="shared" si="7"/>
        <v>-162658.42000000004</v>
      </c>
      <c r="Z54" s="18">
        <f t="shared" si="8"/>
        <v>48.259505181622629</v>
      </c>
      <c r="AA54" s="18">
        <f t="shared" si="10"/>
        <v>24.282278905794733</v>
      </c>
      <c r="AB54" s="18"/>
    </row>
    <row r="55" spans="1:28" s="5" customFormat="1" ht="28.5" hidden="1" customHeight="1" x14ac:dyDescent="0.3">
      <c r="A55" s="9"/>
      <c r="B55" s="52"/>
      <c r="C55" s="52"/>
      <c r="D55" s="52"/>
      <c r="E55" s="52"/>
      <c r="F55" s="52"/>
      <c r="G55" s="52"/>
      <c r="H55" s="52"/>
      <c r="I55" s="52" t="s">
        <v>78</v>
      </c>
      <c r="J55" s="18">
        <v>0</v>
      </c>
      <c r="K55" s="18">
        <v>0</v>
      </c>
      <c r="L55" s="53">
        <v>4355552</v>
      </c>
      <c r="M55" s="18">
        <v>0</v>
      </c>
      <c r="N55" s="53">
        <f>S55</f>
        <v>1261241</v>
      </c>
      <c r="O55" s="18">
        <f>5544443-1188891</f>
        <v>4355552</v>
      </c>
      <c r="P55" s="18">
        <f>5544443-1188891</f>
        <v>4355552</v>
      </c>
      <c r="Q55" s="18">
        <v>133800</v>
      </c>
      <c r="R55" s="18">
        <v>15000</v>
      </c>
      <c r="S55" s="18">
        <v>1261241</v>
      </c>
      <c r="T55" s="35">
        <f t="shared" si="2"/>
        <v>-118800</v>
      </c>
      <c r="U55" s="18">
        <f t="shared" si="3"/>
        <v>-3094311</v>
      </c>
      <c r="V55" s="18">
        <f t="shared" si="4"/>
        <v>28.957087413948912</v>
      </c>
      <c r="W55" s="17">
        <f t="shared" si="31"/>
        <v>-3094311</v>
      </c>
      <c r="X55" s="17">
        <f t="shared" ref="X55" si="32">S55/P55*100</f>
        <v>28.957087413948912</v>
      </c>
      <c r="Y55" s="18">
        <f t="shared" si="7"/>
        <v>0</v>
      </c>
      <c r="Z55" s="18">
        <f t="shared" si="8"/>
        <v>100</v>
      </c>
      <c r="AA55" s="18"/>
      <c r="AB55" s="18"/>
    </row>
    <row r="56" spans="1:28" s="15" customFormat="1" ht="36.75" customHeight="1" x14ac:dyDescent="0.3">
      <c r="A56" s="14"/>
      <c r="B56" s="55" t="s">
        <v>1</v>
      </c>
      <c r="C56" s="55"/>
      <c r="D56" s="55"/>
      <c r="E56" s="55"/>
      <c r="F56" s="55"/>
      <c r="G56" s="55"/>
      <c r="H56" s="55"/>
      <c r="I56" s="55"/>
      <c r="J56" s="17">
        <f>J57+J58+J59+J60+J61+J62+J63</f>
        <v>1796348547.49</v>
      </c>
      <c r="K56" s="17">
        <f t="shared" ref="K56:S56" si="33">K57+K58+K59+K60+K61+K62+K63</f>
        <v>1731743649.9200001</v>
      </c>
      <c r="L56" s="17">
        <f t="shared" ref="L56:M56" si="34">L57+L58+L59+L60+L61+L62+L63</f>
        <v>1726065816.5200002</v>
      </c>
      <c r="M56" s="17">
        <f t="shared" si="34"/>
        <v>255055669.15000001</v>
      </c>
      <c r="N56" s="17">
        <f t="shared" ref="N56" si="35">N57+N58+N59+N60+N61+N62+N63</f>
        <v>253153884.75000003</v>
      </c>
      <c r="O56" s="17">
        <f t="shared" si="33"/>
        <v>1719562266.79</v>
      </c>
      <c r="P56" s="17">
        <f t="shared" si="33"/>
        <v>474930178.44999999</v>
      </c>
      <c r="Q56" s="17">
        <f t="shared" ref="Q56" si="36">Q57+Q58+Q59+Q60+Q61+Q62+Q63</f>
        <v>138308662.09999999</v>
      </c>
      <c r="R56" s="17">
        <f t="shared" si="33"/>
        <v>43338179.170000002</v>
      </c>
      <c r="S56" s="17">
        <f t="shared" si="33"/>
        <v>386531055.26999998</v>
      </c>
      <c r="T56" s="17">
        <f t="shared" si="2"/>
        <v>-94970482.929999992</v>
      </c>
      <c r="U56" s="17">
        <f t="shared" si="3"/>
        <v>-1333031211.52</v>
      </c>
      <c r="V56" s="17">
        <f t="shared" si="4"/>
        <v>22.478456449940509</v>
      </c>
      <c r="W56" s="17">
        <f t="shared" si="5"/>
        <v>-88399123.180000007</v>
      </c>
      <c r="X56" s="17">
        <f t="shared" si="6"/>
        <v>81.386922290661175</v>
      </c>
      <c r="Y56" s="17">
        <f t="shared" si="7"/>
        <v>133377170.51999995</v>
      </c>
      <c r="Z56" s="17">
        <f t="shared" si="8"/>
        <v>152.68620335481538</v>
      </c>
      <c r="AA56" s="17">
        <f t="shared" ref="AA56:AA64" si="37">N56/L56*100</f>
        <v>14.666525594046876</v>
      </c>
      <c r="AB56" s="30"/>
    </row>
    <row r="57" spans="1:28" s="15" customFormat="1" ht="54.75" customHeight="1" x14ac:dyDescent="0.3">
      <c r="A57" s="14"/>
      <c r="B57" s="55" t="s">
        <v>6</v>
      </c>
      <c r="C57" s="55"/>
      <c r="D57" s="55"/>
      <c r="E57" s="55"/>
      <c r="F57" s="55"/>
      <c r="G57" s="55"/>
      <c r="H57" s="55"/>
      <c r="I57" s="55"/>
      <c r="J57" s="17">
        <v>426424900</v>
      </c>
      <c r="K57" s="17">
        <v>426424900</v>
      </c>
      <c r="L57" s="17">
        <f t="shared" ref="L57:L63" si="38">K57</f>
        <v>426424900</v>
      </c>
      <c r="M57" s="17">
        <v>87736158</v>
      </c>
      <c r="N57" s="17">
        <f>M57</f>
        <v>87736158</v>
      </c>
      <c r="O57" s="17">
        <v>436509000</v>
      </c>
      <c r="P57" s="17">
        <v>109127250</v>
      </c>
      <c r="Q57" s="17">
        <v>22020796</v>
      </c>
      <c r="R57" s="17">
        <v>0</v>
      </c>
      <c r="S57" s="17">
        <v>94772296</v>
      </c>
      <c r="T57" s="17">
        <f t="shared" si="2"/>
        <v>-22020796</v>
      </c>
      <c r="U57" s="17">
        <f t="shared" si="3"/>
        <v>-341736704</v>
      </c>
      <c r="V57" s="17">
        <f t="shared" si="4"/>
        <v>21.711418550362076</v>
      </c>
      <c r="W57" s="17">
        <f t="shared" si="5"/>
        <v>-14354954</v>
      </c>
      <c r="X57" s="17">
        <f t="shared" si="6"/>
        <v>86.845674201448304</v>
      </c>
      <c r="Y57" s="17">
        <f t="shared" si="7"/>
        <v>7036138</v>
      </c>
      <c r="Z57" s="17">
        <f t="shared" si="8"/>
        <v>108.01965593250617</v>
      </c>
      <c r="AA57" s="17">
        <f t="shared" si="37"/>
        <v>20.574820560431625</v>
      </c>
      <c r="AB57" s="30"/>
    </row>
    <row r="58" spans="1:28" s="15" customFormat="1" ht="55.5" customHeight="1" x14ac:dyDescent="0.3">
      <c r="A58" s="14"/>
      <c r="B58" s="55" t="s">
        <v>5</v>
      </c>
      <c r="C58" s="55"/>
      <c r="D58" s="55"/>
      <c r="E58" s="55"/>
      <c r="F58" s="55"/>
      <c r="G58" s="55"/>
      <c r="H58" s="55"/>
      <c r="I58" s="55"/>
      <c r="J58" s="17">
        <v>290914546.44999999</v>
      </c>
      <c r="K58" s="17">
        <v>276999912.48000002</v>
      </c>
      <c r="L58" s="17">
        <f t="shared" si="38"/>
        <v>276999912.48000002</v>
      </c>
      <c r="M58" s="17">
        <v>1243422</v>
      </c>
      <c r="N58" s="17">
        <f>M58</f>
        <v>1243422</v>
      </c>
      <c r="O58" s="17">
        <v>219043670.13</v>
      </c>
      <c r="P58" s="17">
        <v>43001023.780000001</v>
      </c>
      <c r="Q58" s="17">
        <v>637880.71</v>
      </c>
      <c r="R58" s="17">
        <v>735684.79</v>
      </c>
      <c r="S58" s="17">
        <v>3786131.35</v>
      </c>
      <c r="T58" s="17">
        <f t="shared" si="2"/>
        <v>97804.080000000075</v>
      </c>
      <c r="U58" s="17">
        <f t="shared" si="3"/>
        <v>-215257538.78</v>
      </c>
      <c r="V58" s="17">
        <f t="shared" si="4"/>
        <v>1.7284824289845826</v>
      </c>
      <c r="W58" s="17">
        <f t="shared" si="5"/>
        <v>-39214892.43</v>
      </c>
      <c r="X58" s="17">
        <f t="shared" si="6"/>
        <v>8.8047469971190537</v>
      </c>
      <c r="Y58" s="17">
        <f t="shared" si="7"/>
        <v>2542709.35</v>
      </c>
      <c r="Z58" s="17">
        <f t="shared" si="8"/>
        <v>304.49287128585468</v>
      </c>
      <c r="AA58" s="17">
        <f t="shared" si="37"/>
        <v>0.44888895049372179</v>
      </c>
      <c r="AB58" s="30"/>
    </row>
    <row r="59" spans="1:28" s="15" customFormat="1" ht="55.5" customHeight="1" x14ac:dyDescent="0.3">
      <c r="A59" s="14"/>
      <c r="B59" s="55" t="s">
        <v>4</v>
      </c>
      <c r="C59" s="55"/>
      <c r="D59" s="55"/>
      <c r="E59" s="55"/>
      <c r="F59" s="55"/>
      <c r="G59" s="55"/>
      <c r="H59" s="55"/>
      <c r="I59" s="55"/>
      <c r="J59" s="17">
        <v>1066999039.4299999</v>
      </c>
      <c r="K59" s="17">
        <v>1016038865.97</v>
      </c>
      <c r="L59" s="17">
        <f t="shared" si="38"/>
        <v>1016038865.97</v>
      </c>
      <c r="M59" s="17">
        <v>215179206.72999999</v>
      </c>
      <c r="N59" s="17">
        <f>M59</f>
        <v>215179206.72999999</v>
      </c>
      <c r="O59" s="17">
        <v>1035992152.54</v>
      </c>
      <c r="P59" s="17">
        <v>315345993.25999999</v>
      </c>
      <c r="Q59" s="17">
        <v>53668519.170000002</v>
      </c>
      <c r="R59" s="17">
        <v>42528994.380000003</v>
      </c>
      <c r="S59" s="17">
        <v>287950531.14999998</v>
      </c>
      <c r="T59" s="17">
        <f t="shared" si="2"/>
        <v>-11139524.789999999</v>
      </c>
      <c r="U59" s="17">
        <f t="shared" si="3"/>
        <v>-748041621.38999999</v>
      </c>
      <c r="V59" s="17">
        <f t="shared" si="4"/>
        <v>27.794663351842537</v>
      </c>
      <c r="W59" s="17">
        <f t="shared" si="5"/>
        <v>-27395462.110000014</v>
      </c>
      <c r="X59" s="17">
        <f t="shared" si="6"/>
        <v>91.312570099023688</v>
      </c>
      <c r="Y59" s="17">
        <f t="shared" si="7"/>
        <v>72771324.419999987</v>
      </c>
      <c r="Z59" s="17">
        <f t="shared" si="8"/>
        <v>133.81893888627962</v>
      </c>
      <c r="AA59" s="17">
        <f t="shared" si="37"/>
        <v>21.178245629862889</v>
      </c>
      <c r="AB59" s="30"/>
    </row>
    <row r="60" spans="1:28" s="15" customFormat="1" ht="37.5" customHeight="1" x14ac:dyDescent="0.3">
      <c r="A60" s="14"/>
      <c r="B60" s="55" t="s">
        <v>3</v>
      </c>
      <c r="C60" s="55"/>
      <c r="D60" s="55"/>
      <c r="E60" s="55"/>
      <c r="F60" s="55"/>
      <c r="G60" s="55"/>
      <c r="H60" s="55"/>
      <c r="I60" s="55"/>
      <c r="J60" s="17">
        <v>12583515.119999999</v>
      </c>
      <c r="K60" s="17">
        <v>11684333.98</v>
      </c>
      <c r="L60" s="17">
        <f t="shared" si="38"/>
        <v>11684333.98</v>
      </c>
      <c r="M60" s="17">
        <v>299251.89</v>
      </c>
      <c r="N60" s="17">
        <f>M60</f>
        <v>299251.89</v>
      </c>
      <c r="O60" s="17">
        <v>28017444.120000001</v>
      </c>
      <c r="P60" s="17">
        <v>7455911.4100000001</v>
      </c>
      <c r="Q60" s="17">
        <v>2446344.23</v>
      </c>
      <c r="R60" s="17">
        <v>0</v>
      </c>
      <c r="S60" s="17">
        <v>5018411.53</v>
      </c>
      <c r="T60" s="17">
        <f t="shared" si="2"/>
        <v>-2446344.23</v>
      </c>
      <c r="U60" s="17">
        <f t="shared" si="3"/>
        <v>-22999032.59</v>
      </c>
      <c r="V60" s="17">
        <f t="shared" si="4"/>
        <v>17.911739231122986</v>
      </c>
      <c r="W60" s="17">
        <f t="shared" si="5"/>
        <v>-2437499.88</v>
      </c>
      <c r="X60" s="17">
        <f t="shared" si="6"/>
        <v>67.307821325092704</v>
      </c>
      <c r="Y60" s="17">
        <f t="shared" si="7"/>
        <v>4719159.6400000006</v>
      </c>
      <c r="Z60" s="17">
        <f t="shared" si="8"/>
        <v>1676.9857426798542</v>
      </c>
      <c r="AA60" s="17">
        <f t="shared" si="37"/>
        <v>2.5611377637118857</v>
      </c>
      <c r="AB60" s="30"/>
    </row>
    <row r="61" spans="1:28" s="15" customFormat="1" ht="39" customHeight="1" x14ac:dyDescent="0.3">
      <c r="A61" s="14"/>
      <c r="B61" s="55" t="s">
        <v>2</v>
      </c>
      <c r="C61" s="55"/>
      <c r="D61" s="55"/>
      <c r="E61" s="55"/>
      <c r="F61" s="55"/>
      <c r="G61" s="55"/>
      <c r="H61" s="55"/>
      <c r="I61" s="55"/>
      <c r="J61" s="17">
        <v>4835497.8</v>
      </c>
      <c r="K61" s="17">
        <v>6004588.7999999998</v>
      </c>
      <c r="L61" s="27">
        <f>K61-5677833.4</f>
        <v>326755.39999999944</v>
      </c>
      <c r="M61" s="17">
        <v>1906827.12</v>
      </c>
      <c r="N61" s="27">
        <v>5042.72</v>
      </c>
      <c r="O61" s="17">
        <v>0</v>
      </c>
      <c r="P61" s="17">
        <v>0</v>
      </c>
      <c r="Q61" s="17">
        <v>0</v>
      </c>
      <c r="R61" s="17">
        <v>73500</v>
      </c>
      <c r="S61" s="17">
        <v>73500</v>
      </c>
      <c r="T61" s="17">
        <f t="shared" si="2"/>
        <v>73500</v>
      </c>
      <c r="U61" s="17">
        <f t="shared" si="3"/>
        <v>73500</v>
      </c>
      <c r="V61" s="17">
        <v>0</v>
      </c>
      <c r="W61" s="17">
        <f t="shared" si="5"/>
        <v>73500</v>
      </c>
      <c r="X61" s="17">
        <v>0</v>
      </c>
      <c r="Y61" s="17">
        <f t="shared" si="7"/>
        <v>68457.279999999999</v>
      </c>
      <c r="Z61" s="17">
        <f t="shared" si="8"/>
        <v>1457.5467208173366</v>
      </c>
      <c r="AA61" s="17">
        <f t="shared" si="37"/>
        <v>1.5432705932327389</v>
      </c>
      <c r="AB61" s="30"/>
    </row>
    <row r="62" spans="1:28" s="15" customFormat="1" ht="159.7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8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-250833.37</v>
      </c>
      <c r="R62" s="17">
        <v>0</v>
      </c>
      <c r="S62" s="17">
        <v>280404</v>
      </c>
      <c r="T62" s="17">
        <f t="shared" si="2"/>
        <v>250833.37</v>
      </c>
      <c r="U62" s="17">
        <f t="shared" si="3"/>
        <v>280404</v>
      </c>
      <c r="V62" s="17">
        <v>0</v>
      </c>
      <c r="W62" s="17">
        <f t="shared" si="5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7"/>
        <v>#DIV/0!</v>
      </c>
      <c r="AB62" s="30"/>
    </row>
    <row r="63" spans="1:28" s="15" customFormat="1" ht="99.75" customHeight="1" x14ac:dyDescent="0.3">
      <c r="A63" s="14"/>
      <c r="B63" s="55" t="s">
        <v>0</v>
      </c>
      <c r="C63" s="55"/>
      <c r="D63" s="55"/>
      <c r="E63" s="55"/>
      <c r="F63" s="55"/>
      <c r="G63" s="55"/>
      <c r="H63" s="55"/>
      <c r="I63" s="55"/>
      <c r="J63" s="17">
        <v>-5408951.3099999996</v>
      </c>
      <c r="K63" s="17">
        <v>-5408951.3099999996</v>
      </c>
      <c r="L63" s="17">
        <f t="shared" si="38"/>
        <v>-5408951.3099999996</v>
      </c>
      <c r="M63" s="17">
        <v>-51309196.590000004</v>
      </c>
      <c r="N63" s="17">
        <f>M63</f>
        <v>-51309196.590000004</v>
      </c>
      <c r="O63" s="17">
        <v>0</v>
      </c>
      <c r="P63" s="17">
        <v>0</v>
      </c>
      <c r="Q63" s="17">
        <v>59785955.359999999</v>
      </c>
      <c r="R63" s="17">
        <v>0</v>
      </c>
      <c r="S63" s="17">
        <v>-5350218.76</v>
      </c>
      <c r="T63" s="17">
        <f t="shared" si="2"/>
        <v>-59785955.359999999</v>
      </c>
      <c r="U63" s="17">
        <f t="shared" si="3"/>
        <v>-5350218.76</v>
      </c>
      <c r="V63" s="17">
        <v>0</v>
      </c>
      <c r="W63" s="17">
        <f t="shared" si="5"/>
        <v>-5350218.76</v>
      </c>
      <c r="X63" s="17">
        <v>0</v>
      </c>
      <c r="Y63" s="17">
        <f t="shared" si="7"/>
        <v>45958977.830000006</v>
      </c>
      <c r="Z63" s="17">
        <f t="shared" si="8"/>
        <v>10.427407006101399</v>
      </c>
      <c r="AA63" s="17">
        <f t="shared" si="37"/>
        <v>948.59786397300741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9">J56+J7</f>
        <v>2135801802.4200001</v>
      </c>
      <c r="K64" s="18">
        <f t="shared" si="39"/>
        <v>2092393430.8699999</v>
      </c>
      <c r="L64" s="18">
        <f t="shared" si="39"/>
        <v>2071858415.1639752</v>
      </c>
      <c r="M64" s="18">
        <f t="shared" si="39"/>
        <v>308065772.11000001</v>
      </c>
      <c r="N64" s="18">
        <f t="shared" si="39"/>
        <v>305024529.14092875</v>
      </c>
      <c r="O64" s="18">
        <f t="shared" si="39"/>
        <v>2071874758.79</v>
      </c>
      <c r="P64" s="18">
        <f t="shared" si="39"/>
        <v>541285043.71000004</v>
      </c>
      <c r="Q64" s="18">
        <f t="shared" ref="Q64" si="40">Q56+Q7</f>
        <v>145426925.51999998</v>
      </c>
      <c r="R64" s="18">
        <f t="shared" si="39"/>
        <v>50305861.600000001</v>
      </c>
      <c r="S64" s="18">
        <f t="shared" si="39"/>
        <v>437455819.77999997</v>
      </c>
      <c r="T64" s="18">
        <f t="shared" si="2"/>
        <v>-95121063.919999987</v>
      </c>
      <c r="U64" s="18">
        <f t="shared" si="3"/>
        <v>-1634418939.01</v>
      </c>
      <c r="V64" s="18">
        <f t="shared" si="4"/>
        <v>21.114008842671527</v>
      </c>
      <c r="W64" s="17">
        <f t="shared" si="5"/>
        <v>-103829223.93000007</v>
      </c>
      <c r="X64" s="17">
        <f t="shared" si="6"/>
        <v>80.818013514959077</v>
      </c>
      <c r="Y64" s="18">
        <f t="shared" si="7"/>
        <v>132431290.63907123</v>
      </c>
      <c r="Z64" s="18">
        <f t="shared" si="8"/>
        <v>143.41660358006314</v>
      </c>
      <c r="AA64" s="17">
        <f t="shared" si="37"/>
        <v>14.722267067500743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0"/>
      <c r="X65" s="50"/>
      <c r="Y65" s="10"/>
      <c r="Z65" s="10"/>
      <c r="AA65" s="10"/>
    </row>
    <row r="66" spans="1:27" s="5" customFormat="1" ht="62.25" customHeight="1" x14ac:dyDescent="0.3">
      <c r="I66" s="64" t="s">
        <v>88</v>
      </c>
      <c r="J66" s="64"/>
      <c r="K66" s="64"/>
      <c r="L66" s="64"/>
      <c r="M66" s="64"/>
      <c r="N66" s="64"/>
      <c r="O66" s="65"/>
      <c r="P66" s="65"/>
      <c r="Q66" s="65"/>
      <c r="R66" s="65"/>
      <c r="S66" s="65"/>
      <c r="T66" s="65"/>
      <c r="U66" s="65"/>
      <c r="V66" s="66" t="s">
        <v>50</v>
      </c>
      <c r="W66" s="65"/>
      <c r="X66" s="67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2021-03-12T10:17:47Z</cp:lastPrinted>
  <dcterms:created xsi:type="dcterms:W3CDTF">2018-12-30T09:36:16Z</dcterms:created>
  <dcterms:modified xsi:type="dcterms:W3CDTF">2021-03-12T10:17:53Z</dcterms:modified>
</cp:coreProperties>
</file>